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OLICY &amp; PROJECTS\NDIS STF Project\Phase 2\Project Management\Treasure trove\Completed Resources\"/>
    </mc:Choice>
  </mc:AlternateContent>
  <bookViews>
    <workbookView xWindow="0" yWindow="0" windowWidth="20520" windowHeight="9975"/>
  </bookViews>
  <sheets>
    <sheet name="Information" sheetId="1" r:id="rId1"/>
    <sheet name="Scenario 1" sheetId="7" r:id="rId2"/>
    <sheet name="Scenario 2" sheetId="8" r:id="rId3"/>
    <sheet name="Scenario 3" sheetId="9" r:id="rId4"/>
    <sheet name="Scenario 4" sheetId="10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0" l="1"/>
  <c r="G14" i="10" s="1"/>
  <c r="I14" i="10" s="1"/>
  <c r="B15" i="10"/>
  <c r="G16" i="10"/>
  <c r="I6" i="10"/>
  <c r="H6" i="10"/>
  <c r="G10" i="10" l="1"/>
  <c r="H10" i="10" s="1"/>
  <c r="G12" i="10"/>
  <c r="I12" i="10" s="1"/>
  <c r="G8" i="10"/>
  <c r="I8" i="10" s="1"/>
  <c r="H16" i="10"/>
  <c r="G13" i="10"/>
  <c r="G17" i="10"/>
  <c r="F8" i="10"/>
  <c r="F17" i="10" s="1"/>
  <c r="F16" i="10"/>
  <c r="H14" i="10"/>
  <c r="H15" i="10" s="1"/>
  <c r="B21" i="9"/>
  <c r="G10" i="9" s="1"/>
  <c r="G17" i="9"/>
  <c r="G14" i="9"/>
  <c r="G16" i="9"/>
  <c r="I6" i="9"/>
  <c r="H6" i="9"/>
  <c r="I12" i="8"/>
  <c r="I4" i="8"/>
  <c r="H4" i="8"/>
  <c r="B19" i="8"/>
  <c r="G6" i="8" s="1"/>
  <c r="B13" i="8"/>
  <c r="G12" i="8"/>
  <c r="H12" i="8" s="1"/>
  <c r="B12" i="8"/>
  <c r="G14" i="8" s="1"/>
  <c r="G10" i="8"/>
  <c r="I10" i="8" s="1"/>
  <c r="G8" i="8"/>
  <c r="I8" i="8" s="1"/>
  <c r="B21" i="7"/>
  <c r="G12" i="7" s="1"/>
  <c r="B15" i="7"/>
  <c r="B14" i="7"/>
  <c r="F16" i="7" s="1"/>
  <c r="H12" i="10" l="1"/>
  <c r="H13" i="10" s="1"/>
  <c r="I10" i="10"/>
  <c r="I15" i="10" s="1"/>
  <c r="H8" i="10"/>
  <c r="G15" i="10"/>
  <c r="G20" i="10"/>
  <c r="G22" i="10" s="1"/>
  <c r="G23" i="10" s="1"/>
  <c r="I16" i="10"/>
  <c r="I17" i="10"/>
  <c r="H17" i="10"/>
  <c r="H18" i="10" s="1"/>
  <c r="F12" i="10"/>
  <c r="F14" i="10"/>
  <c r="F10" i="10"/>
  <c r="G18" i="10"/>
  <c r="G8" i="9"/>
  <c r="I8" i="9" s="1"/>
  <c r="G12" i="9"/>
  <c r="H12" i="9" s="1"/>
  <c r="I17" i="9"/>
  <c r="H17" i="9"/>
  <c r="I10" i="9"/>
  <c r="H10" i="9"/>
  <c r="H16" i="9"/>
  <c r="G18" i="9"/>
  <c r="G15" i="9"/>
  <c r="F8" i="9"/>
  <c r="H8" i="9"/>
  <c r="F16" i="9"/>
  <c r="H14" i="9"/>
  <c r="H15" i="9" s="1"/>
  <c r="I14" i="9"/>
  <c r="H6" i="8"/>
  <c r="I6" i="8"/>
  <c r="H8" i="8"/>
  <c r="H13" i="8" s="1"/>
  <c r="H10" i="8"/>
  <c r="G13" i="8"/>
  <c r="G15" i="8"/>
  <c r="H14" i="8"/>
  <c r="G16" i="8"/>
  <c r="F6" i="8"/>
  <c r="F14" i="8"/>
  <c r="I13" i="8"/>
  <c r="G11" i="8"/>
  <c r="G17" i="7"/>
  <c r="G14" i="7"/>
  <c r="G16" i="7"/>
  <c r="G10" i="7"/>
  <c r="G13" i="7" s="1"/>
  <c r="F8" i="7"/>
  <c r="G8" i="7"/>
  <c r="I13" i="10" l="1"/>
  <c r="H20" i="10"/>
  <c r="H22" i="10" s="1"/>
  <c r="H23" i="10" s="1"/>
  <c r="I18" i="10"/>
  <c r="I20" i="10"/>
  <c r="I22" i="10" s="1"/>
  <c r="I23" i="10" s="1"/>
  <c r="F15" i="10"/>
  <c r="F13" i="10"/>
  <c r="F18" i="10"/>
  <c r="G13" i="9"/>
  <c r="G20" i="9" s="1"/>
  <c r="G22" i="9" s="1"/>
  <c r="G23" i="9" s="1"/>
  <c r="I12" i="9"/>
  <c r="I13" i="9" s="1"/>
  <c r="I15" i="9"/>
  <c r="I16" i="9"/>
  <c r="I18" i="9" s="1"/>
  <c r="H18" i="9"/>
  <c r="F17" i="9"/>
  <c r="F10" i="9"/>
  <c r="F14" i="9"/>
  <c r="F12" i="9"/>
  <c r="H13" i="9"/>
  <c r="H20" i="9" s="1"/>
  <c r="H22" i="9" s="1"/>
  <c r="H23" i="9" s="1"/>
  <c r="H15" i="8"/>
  <c r="H16" i="8" s="1"/>
  <c r="I15" i="8"/>
  <c r="G18" i="8"/>
  <c r="G20" i="8" s="1"/>
  <c r="G21" i="8" s="1"/>
  <c r="F15" i="8"/>
  <c r="F12" i="8"/>
  <c r="F8" i="8"/>
  <c r="F10" i="8"/>
  <c r="I14" i="8"/>
  <c r="H11" i="8"/>
  <c r="H18" i="8" s="1"/>
  <c r="H20" i="8" s="1"/>
  <c r="H21" i="8" s="1"/>
  <c r="I11" i="8"/>
  <c r="F14" i="7"/>
  <c r="F12" i="7"/>
  <c r="F10" i="7"/>
  <c r="F17" i="7"/>
  <c r="G18" i="7"/>
  <c r="G15" i="7"/>
  <c r="G20" i="7" s="1"/>
  <c r="G22" i="7" s="1"/>
  <c r="G23" i="7" s="1"/>
  <c r="F20" i="10" l="1"/>
  <c r="F22" i="10" s="1"/>
  <c r="F23" i="10" s="1"/>
  <c r="F15" i="9"/>
  <c r="F18" i="9"/>
  <c r="I20" i="9"/>
  <c r="I22" i="9" s="1"/>
  <c r="I23" i="9" s="1"/>
  <c r="F13" i="9"/>
  <c r="I16" i="8"/>
  <c r="F13" i="8"/>
  <c r="F18" i="8" s="1"/>
  <c r="F20" i="8" s="1"/>
  <c r="F21" i="8" s="1"/>
  <c r="F11" i="8"/>
  <c r="I18" i="8"/>
  <c r="I20" i="8" s="1"/>
  <c r="I21" i="8" s="1"/>
  <c r="F16" i="8"/>
  <c r="F15" i="7"/>
  <c r="F18" i="7"/>
  <c r="F13" i="7"/>
  <c r="F20" i="9" l="1"/>
  <c r="F22" i="9" s="1"/>
  <c r="F23" i="9" s="1"/>
  <c r="F20" i="7"/>
  <c r="F22" i="7" s="1"/>
  <c r="F23" i="7" s="1"/>
</calcChain>
</file>

<file path=xl/sharedStrings.xml><?xml version="1.0" encoding="utf-8"?>
<sst xmlns="http://schemas.openxmlformats.org/spreadsheetml/2006/main" count="131" uniqueCount="50">
  <si>
    <t>Company:</t>
  </si>
  <si>
    <t>Size Matters Ltd.</t>
  </si>
  <si>
    <t>Financial Year:</t>
  </si>
  <si>
    <t>CEO and Strategic Team</t>
  </si>
  <si>
    <t>IT and CRM</t>
  </si>
  <si>
    <t>Finance and reporting</t>
  </si>
  <si>
    <t>Infrastructure Cost</t>
  </si>
  <si>
    <t>Fixed Corporate Overheads:</t>
  </si>
  <si>
    <t>Variable Corporate Overheads:</t>
  </si>
  <si>
    <t>Overheads</t>
  </si>
  <si>
    <t>Printing and stationary</t>
  </si>
  <si>
    <t>HR and admin</t>
  </si>
  <si>
    <t>IT Technical support</t>
  </si>
  <si>
    <t>Payroll Processing</t>
  </si>
  <si>
    <t>Per support worker, per hour</t>
  </si>
  <si>
    <t>HR &amp; Compliance</t>
  </si>
  <si>
    <t>Delivery Data:</t>
  </si>
  <si>
    <t>NDIS Price:</t>
  </si>
  <si>
    <t>Staff Costs:</t>
  </si>
  <si>
    <t>PM&amp;A Costs:</t>
  </si>
  <si>
    <t>Fixed</t>
  </si>
  <si>
    <t>Variable</t>
  </si>
  <si>
    <t>Delivery hours</t>
  </si>
  <si>
    <t>Staff No.</t>
  </si>
  <si>
    <t>Delivered Hours:</t>
  </si>
  <si>
    <t>per week</t>
  </si>
  <si>
    <t>Per Year</t>
  </si>
  <si>
    <t>Per delivered hour</t>
  </si>
  <si>
    <t>Revenue:</t>
  </si>
  <si>
    <t>Corp Overheads (Variable)</t>
  </si>
  <si>
    <t xml:space="preserve">Total Annual Delivered Hours </t>
  </si>
  <si>
    <t>Staff Costs</t>
  </si>
  <si>
    <t>PM&amp;A</t>
  </si>
  <si>
    <t>Corp Overheads (Fixed)</t>
  </si>
  <si>
    <t>Break Even Results</t>
  </si>
  <si>
    <t>Actual Results</t>
  </si>
  <si>
    <t>Staffing info</t>
  </si>
  <si>
    <t>Total Costs</t>
  </si>
  <si>
    <t>Profit</t>
  </si>
  <si>
    <t>Corp overheads (from 'information')</t>
  </si>
  <si>
    <t>Assumptions:</t>
  </si>
  <si>
    <t xml:space="preserve">Corp overheads </t>
  </si>
  <si>
    <t>#3 - The Size Matters Ltd. Board have identified a potential target to merge with, so they can increase the delivered hours, but the organisation is not doing well financially because of corporate costs….</t>
  </si>
  <si>
    <t>The board checked the model to see see how growth would affect the financial results for this target organisation</t>
  </si>
  <si>
    <t>#4 - The Size Matters Ltd. Board are are going to merge, this will double their output, but also increase some back end costs…</t>
  </si>
  <si>
    <t xml:space="preserve">Increase staff number to 36 staff, </t>
  </si>
  <si>
    <t>Increase fixed costs by 150K to 500k</t>
  </si>
  <si>
    <t>#1 - Size Matters Ltd. are transitioning to the NDIS and they realise that operations staff are actually not delivering their budgetted hours per week….</t>
  </si>
  <si>
    <t>Staff delivered hours reduce from 34 hours to 30 hours per week</t>
  </si>
  <si>
    <t>#2 - The Size Matters Ltd. board are wondering if growing is a good idea or not and whether that may help the financial situation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</si>
</sst>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  <numFmt numFmtId="167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17" fontId="0" fillId="2" borderId="0" xfId="0" applyNumberFormat="1" applyFill="1"/>
    <xf numFmtId="0" fontId="0" fillId="2" borderId="0" xfId="0" applyFill="1" applyAlignment="1">
      <alignment horizontal="right"/>
    </xf>
    <xf numFmtId="164" fontId="0" fillId="0" borderId="0" xfId="2" applyFont="1"/>
    <xf numFmtId="164" fontId="0" fillId="2" borderId="0" xfId="2" applyFont="1" applyFill="1"/>
    <xf numFmtId="0" fontId="3" fillId="0" borderId="0" xfId="0" applyFont="1"/>
    <xf numFmtId="164" fontId="0" fillId="0" borderId="0" xfId="0" applyNumberFormat="1"/>
    <xf numFmtId="165" fontId="0" fillId="0" borderId="0" xfId="1" applyFont="1"/>
    <xf numFmtId="166" fontId="0" fillId="2" borderId="0" xfId="1" applyNumberFormat="1" applyFont="1" applyFill="1"/>
    <xf numFmtId="166" fontId="0" fillId="0" borderId="0" xfId="0" applyNumberFormat="1"/>
    <xf numFmtId="166" fontId="0" fillId="0" borderId="0" xfId="1" applyNumberFormat="1" applyFont="1"/>
    <xf numFmtId="0" fontId="4" fillId="0" borderId="0" xfId="0" applyFont="1"/>
    <xf numFmtId="164" fontId="0" fillId="0" borderId="1" xfId="0" applyNumberFormat="1" applyBorder="1"/>
    <xf numFmtId="164" fontId="2" fillId="0" borderId="2" xfId="0" applyNumberFormat="1" applyFont="1" applyBorder="1"/>
    <xf numFmtId="0" fontId="0" fillId="0" borderId="0" xfId="0" applyAlignment="1">
      <alignment wrapText="1"/>
    </xf>
    <xf numFmtId="0" fontId="4" fillId="3" borderId="0" xfId="0" applyFont="1" applyFill="1"/>
    <xf numFmtId="0" fontId="0" fillId="3" borderId="0" xfId="0" applyFill="1"/>
    <xf numFmtId="164" fontId="0" fillId="3" borderId="0" xfId="2" applyFont="1" applyFill="1"/>
    <xf numFmtId="164" fontId="0" fillId="3" borderId="0" xfId="0" applyNumberFormat="1" applyFill="1"/>
    <xf numFmtId="164" fontId="0" fillId="3" borderId="1" xfId="0" applyNumberFormat="1" applyFill="1" applyBorder="1"/>
    <xf numFmtId="164" fontId="2" fillId="3" borderId="2" xfId="0" applyNumberFormat="1" applyFont="1" applyFill="1" applyBorder="1"/>
    <xf numFmtId="166" fontId="0" fillId="3" borderId="0" xfId="0" applyNumberFormat="1" applyFill="1"/>
    <xf numFmtId="167" fontId="5" fillId="0" borderId="0" xfId="3" applyNumberFormat="1" applyFont="1"/>
    <xf numFmtId="167" fontId="0" fillId="3" borderId="0" xfId="3" applyNumberFormat="1" applyFont="1" applyFill="1"/>
    <xf numFmtId="167" fontId="0" fillId="0" borderId="0" xfId="3" applyNumberFormat="1" applyFont="1"/>
    <xf numFmtId="165" fontId="0" fillId="2" borderId="0" xfId="1" applyFont="1" applyFill="1"/>
    <xf numFmtId="164" fontId="0" fillId="2" borderId="0" xfId="0" applyNumberForma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99750663714479"/>
          <c:y val="3.2107376171887143E-2"/>
          <c:w val="0.83953018372703414"/>
          <c:h val="0.78853326346465891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'Scenario 1'!$E$16</c:f>
              <c:strCache>
                <c:ptCount val="1"/>
                <c:pt idx="0">
                  <c:v>Corp Overheads (Fixed)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'Scenario 1'!$F$7:$G$7</c:f>
              <c:strCache>
                <c:ptCount val="2"/>
                <c:pt idx="0">
                  <c:v>Break Even Results</c:v>
                </c:pt>
                <c:pt idx="1">
                  <c:v>Actual Results</c:v>
                </c:pt>
              </c:strCache>
            </c:strRef>
          </c:cat>
          <c:val>
            <c:numRef>
              <c:f>'Scenario 1'!$F$16:$G$16</c:f>
              <c:numCache>
                <c:formatCode>_-"$"* #,##0.00_-;\-"$"* #,##0.00_-;_-"$"* "-"??_-;_-@_-</c:formatCode>
                <c:ptCount val="2"/>
                <c:pt idx="0">
                  <c:v>350000</c:v>
                </c:pt>
                <c:pt idx="1">
                  <c:v>350000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68-4583-A345-353CD348A38D}"/>
            </c:ext>
          </c:extLst>
        </c:ser>
        <c:ser>
          <c:idx val="4"/>
          <c:order val="2"/>
          <c:tx>
            <c:strRef>
              <c:f>'Scenario 1'!$E$17</c:f>
              <c:strCache>
                <c:ptCount val="1"/>
                <c:pt idx="0">
                  <c:v>Corp Overheads (Variable)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'Scenario 1'!$F$7:$G$7</c:f>
              <c:strCache>
                <c:ptCount val="2"/>
                <c:pt idx="0">
                  <c:v>Break Even Results</c:v>
                </c:pt>
                <c:pt idx="1">
                  <c:v>Actual Results</c:v>
                </c:pt>
              </c:strCache>
            </c:strRef>
          </c:cat>
          <c:val>
            <c:numRef>
              <c:f>'Scenario 1'!$F$17:$G$17</c:f>
              <c:numCache>
                <c:formatCode>_-"$"* #,##0.00_-;\-"$"* #,##0.00_-;_-"$"* "-"??_-;_-@_-</c:formatCode>
                <c:ptCount val="2"/>
                <c:pt idx="0">
                  <c:v>34313.725490196084</c:v>
                </c:pt>
                <c:pt idx="1">
                  <c:v>42120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68-4583-A345-353CD348A38D}"/>
            </c:ext>
          </c:extLst>
        </c:ser>
        <c:ser>
          <c:idx val="1"/>
          <c:order val="3"/>
          <c:tx>
            <c:v>Staff Costs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'Scenario 1'!$F$7:$G$7</c:f>
              <c:strCache>
                <c:ptCount val="2"/>
                <c:pt idx="0">
                  <c:v>Break Even Results</c:v>
                </c:pt>
                <c:pt idx="1">
                  <c:v>Actual Results</c:v>
                </c:pt>
              </c:strCache>
            </c:strRef>
          </c:cat>
          <c:val>
            <c:numRef>
              <c:f>'Scenario 1'!$F$12:$G$12</c:f>
              <c:numCache>
                <c:formatCode>_-"$"* #,##0.00_-;\-"$"* #,##0.00_-;_-"$"* "-"??_-;_-@_-</c:formatCode>
                <c:ptCount val="2"/>
                <c:pt idx="0">
                  <c:v>713725.49019607855</c:v>
                </c:pt>
                <c:pt idx="1">
                  <c:v>876096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68-4583-A345-353CD348A38D}"/>
            </c:ext>
          </c:extLst>
        </c:ser>
        <c:ser>
          <c:idx val="2"/>
          <c:order val="4"/>
          <c:tx>
            <c:strRef>
              <c:f>'Scenario 1'!$E$14</c:f>
              <c:strCache>
                <c:ptCount val="1"/>
                <c:pt idx="0">
                  <c:v>PM&amp;A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'Scenario 1'!$F$7:$G$7</c:f>
              <c:strCache>
                <c:ptCount val="2"/>
                <c:pt idx="0">
                  <c:v>Break Even Results</c:v>
                </c:pt>
                <c:pt idx="1">
                  <c:v>Actual Results</c:v>
                </c:pt>
              </c:strCache>
            </c:strRef>
          </c:cat>
          <c:val>
            <c:numRef>
              <c:f>'Scenario 1'!$F$14:$G$14</c:f>
              <c:numCache>
                <c:formatCode>_-"$"* #,##0.00_-;\-"$"* #,##0.00_-;_-"$"* "-"??_-;_-@_-</c:formatCode>
                <c:ptCount val="2"/>
                <c:pt idx="0">
                  <c:v>45751.633986928115</c:v>
                </c:pt>
                <c:pt idx="1">
                  <c:v>56160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68-4583-A345-353CD348A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15344568"/>
        <c:axId val="415344888"/>
      </c:barChart>
      <c:scatterChart>
        <c:scatterStyle val="lineMarker"/>
        <c:varyColors val="0"/>
        <c:ser>
          <c:idx val="0"/>
          <c:order val="0"/>
          <c:tx>
            <c:v>Revenue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2.4999999999999949E-2"/>
                  <c:y val="-2.0431990659661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268-4583-A345-353CD348A38D}"/>
                </c:ext>
              </c:extLst>
            </c:dLbl>
            <c:dLbl>
              <c:idx val="1"/>
              <c:layout>
                <c:manualLayout>
                  <c:x val="0"/>
                  <c:y val="-1.167542323409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268-4583-A345-353CD348A3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'Scenario 1'!$F$7:$G$7</c:f>
              <c:strCache>
                <c:ptCount val="2"/>
                <c:pt idx="0">
                  <c:v>Break Even Results</c:v>
                </c:pt>
                <c:pt idx="1">
                  <c:v>Actual Results</c:v>
                </c:pt>
              </c:strCache>
            </c:strRef>
          </c:xVal>
          <c:yVal>
            <c:numRef>
              <c:f>'Scenario 1'!$F$10:$G$10</c:f>
              <c:numCache>
                <c:formatCode>_-"$"* #,##0.00_-;\-"$"* #,##0.00_-;_-"$"* "-"??_-;_-@_-</c:formatCode>
                <c:ptCount val="2"/>
                <c:pt idx="0">
                  <c:v>1143790.849673203</c:v>
                </c:pt>
                <c:pt idx="1">
                  <c:v>1404000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268-4583-A345-353CD348A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344568"/>
        <c:axId val="415344888"/>
      </c:scatterChart>
      <c:catAx>
        <c:axId val="415344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44888"/>
        <c:crosses val="autoZero"/>
        <c:auto val="1"/>
        <c:lblAlgn val="ctr"/>
        <c:lblOffset val="100"/>
        <c:noMultiLvlLbl val="0"/>
      </c:catAx>
      <c:valAx>
        <c:axId val="415344888"/>
        <c:scaling>
          <c:orientation val="minMax"/>
        </c:scaling>
        <c:delete val="0"/>
        <c:axPos val="l"/>
        <c:numFmt formatCode="_-&quot;$&quot;* #,##0.00_-;\-&quot;$&quot;* #,##0.0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44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99750663714479"/>
          <c:y val="3.2107376171887143E-2"/>
          <c:w val="0.83953018372703414"/>
          <c:h val="0.78853326346465891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'Scenario 2'!$E$14</c:f>
              <c:strCache>
                <c:ptCount val="1"/>
                <c:pt idx="0">
                  <c:v>Corp Overheads (Fixed)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'Scenario 2'!$F$5:$I$5</c:f>
              <c:strCache>
                <c:ptCount val="4"/>
                <c:pt idx="0">
                  <c:v>Break Even Results</c:v>
                </c:pt>
                <c:pt idx="1">
                  <c:v>Actual Results</c:v>
                </c:pt>
                <c:pt idx="2">
                  <c:v> 20.00 </c:v>
                </c:pt>
                <c:pt idx="3">
                  <c:v> 50.00 </c:v>
                </c:pt>
              </c:strCache>
            </c:strRef>
          </c:cat>
          <c:val>
            <c:numRef>
              <c:f>'Scenario 2'!$F$14:$I$14</c:f>
              <c:numCache>
                <c:formatCode>_-"$"* #,##0.00_-;\-"$"* #,##0.00_-;_-"$"* "-"??_-;_-@_-</c:formatCode>
                <c:ptCount val="4"/>
                <c:pt idx="0">
                  <c:v>350000</c:v>
                </c:pt>
                <c:pt idx="1">
                  <c:v>350000</c:v>
                </c:pt>
                <c:pt idx="2">
                  <c:v>350000</c:v>
                </c:pt>
                <c:pt idx="3">
                  <c:v>350000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DB-409F-BDFA-7B067B56567F}"/>
            </c:ext>
          </c:extLst>
        </c:ser>
        <c:ser>
          <c:idx val="4"/>
          <c:order val="2"/>
          <c:tx>
            <c:strRef>
              <c:f>'Scenario 2'!$E$15</c:f>
              <c:strCache>
                <c:ptCount val="1"/>
                <c:pt idx="0">
                  <c:v>Corp Overheads (Variable)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'Scenario 2'!$F$5:$I$5</c:f>
              <c:strCache>
                <c:ptCount val="4"/>
                <c:pt idx="0">
                  <c:v>Break Even Results</c:v>
                </c:pt>
                <c:pt idx="1">
                  <c:v>Actual Results</c:v>
                </c:pt>
                <c:pt idx="2">
                  <c:v> 20.00 </c:v>
                </c:pt>
                <c:pt idx="3">
                  <c:v> 50.00 </c:v>
                </c:pt>
              </c:strCache>
            </c:strRef>
          </c:cat>
          <c:val>
            <c:numRef>
              <c:f>'Scenario 2'!$F$15:$I$15</c:f>
              <c:numCache>
                <c:formatCode>_-"$"* #,##0.00_-;\-"$"* #,##0.00_-;_-"$"* "-"??_-;_-@_-</c:formatCode>
                <c:ptCount val="4"/>
                <c:pt idx="0">
                  <c:v>34313.725490196084</c:v>
                </c:pt>
                <c:pt idx="1">
                  <c:v>42120</c:v>
                </c:pt>
                <c:pt idx="2" formatCode="_-* #,##0.00_-;\-* #,##0.00_-;_-* &quot;-&quot;??_-;_-@_-">
                  <c:v>50544</c:v>
                </c:pt>
                <c:pt idx="3" formatCode="_-* #,##0.00_-;\-* #,##0.00_-;_-* &quot;-&quot;??_-;_-@_-">
                  <c:v>63180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DB-409F-BDFA-7B067B56567F}"/>
            </c:ext>
          </c:extLst>
        </c:ser>
        <c:ser>
          <c:idx val="1"/>
          <c:order val="3"/>
          <c:tx>
            <c:v>Staff Costs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'Scenario 2'!$F$5:$I$5</c:f>
              <c:strCache>
                <c:ptCount val="4"/>
                <c:pt idx="0">
                  <c:v>Break Even Results</c:v>
                </c:pt>
                <c:pt idx="1">
                  <c:v>Actual Results</c:v>
                </c:pt>
                <c:pt idx="2">
                  <c:v> 20.00 </c:v>
                </c:pt>
                <c:pt idx="3">
                  <c:v> 50.00 </c:v>
                </c:pt>
              </c:strCache>
            </c:strRef>
          </c:cat>
          <c:val>
            <c:numRef>
              <c:f>'Scenario 2'!$F$10:$I$10</c:f>
              <c:numCache>
                <c:formatCode>_-"$"* #,##0.00_-;\-"$"* #,##0.00_-;_-"$"* "-"??_-;_-@_-</c:formatCode>
                <c:ptCount val="4"/>
                <c:pt idx="0">
                  <c:v>713725.49019607855</c:v>
                </c:pt>
                <c:pt idx="1">
                  <c:v>876096</c:v>
                </c:pt>
                <c:pt idx="2" formatCode="_-* #,##0.00_-;\-* #,##0.00_-;_-* &quot;-&quot;??_-;_-@_-">
                  <c:v>1051315.2</c:v>
                </c:pt>
                <c:pt idx="3" formatCode="_-* #,##0.00_-;\-* #,##0.00_-;_-* &quot;-&quot;??_-;_-@_-">
                  <c:v>1314144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DB-409F-BDFA-7B067B56567F}"/>
            </c:ext>
          </c:extLst>
        </c:ser>
        <c:ser>
          <c:idx val="2"/>
          <c:order val="4"/>
          <c:tx>
            <c:strRef>
              <c:f>'Scenario 2'!$E$12</c:f>
              <c:strCache>
                <c:ptCount val="1"/>
                <c:pt idx="0">
                  <c:v>PM&amp;A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'Scenario 2'!$F$5:$I$5</c:f>
              <c:strCache>
                <c:ptCount val="4"/>
                <c:pt idx="0">
                  <c:v>Break Even Results</c:v>
                </c:pt>
                <c:pt idx="1">
                  <c:v>Actual Results</c:v>
                </c:pt>
                <c:pt idx="2">
                  <c:v> 20.00 </c:v>
                </c:pt>
                <c:pt idx="3">
                  <c:v> 50.00 </c:v>
                </c:pt>
              </c:strCache>
            </c:strRef>
          </c:cat>
          <c:val>
            <c:numRef>
              <c:f>'Scenario 2'!$F$12:$I$12</c:f>
              <c:numCache>
                <c:formatCode>_-"$"* #,##0.00_-;\-"$"* #,##0.00_-;_-"$"* "-"??_-;_-@_-</c:formatCode>
                <c:ptCount val="4"/>
                <c:pt idx="0">
                  <c:v>45751.633986928115</c:v>
                </c:pt>
                <c:pt idx="1">
                  <c:v>56160</c:v>
                </c:pt>
                <c:pt idx="2" formatCode="_-* #,##0.00_-;\-* #,##0.00_-;_-* &quot;-&quot;??_-;_-@_-">
                  <c:v>67392</c:v>
                </c:pt>
                <c:pt idx="3" formatCode="_-* #,##0.00_-;\-* #,##0.00_-;_-* &quot;-&quot;??_-;_-@_-">
                  <c:v>84240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DB-409F-BDFA-7B067B565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15344568"/>
        <c:axId val="415344888"/>
      </c:barChart>
      <c:scatterChart>
        <c:scatterStyle val="lineMarker"/>
        <c:varyColors val="0"/>
        <c:ser>
          <c:idx val="0"/>
          <c:order val="0"/>
          <c:tx>
            <c:v>Revenue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2.4999999999999949E-2"/>
                  <c:y val="-2.0431990659661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3DB-409F-BDFA-7B067B56567F}"/>
                </c:ext>
              </c:extLst>
            </c:dLbl>
            <c:dLbl>
              <c:idx val="1"/>
              <c:layout>
                <c:manualLayout>
                  <c:x val="0"/>
                  <c:y val="-1.167542323409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3DB-409F-BDFA-7B067B5656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'Scenario 2'!$F$5:$I$5</c:f>
              <c:strCache>
                <c:ptCount val="4"/>
                <c:pt idx="0">
                  <c:v>Break Even Results</c:v>
                </c:pt>
                <c:pt idx="1">
                  <c:v>Actual Results</c:v>
                </c:pt>
                <c:pt idx="2">
                  <c:v> 20.00 </c:v>
                </c:pt>
                <c:pt idx="3">
                  <c:v> 50.00 </c:v>
                </c:pt>
              </c:strCache>
            </c:strRef>
          </c:xVal>
          <c:yVal>
            <c:numRef>
              <c:f>'Scenario 2'!$F$8:$I$8</c:f>
              <c:numCache>
                <c:formatCode>_-"$"* #,##0.00_-;\-"$"* #,##0.00_-;_-"$"* "-"??_-;_-@_-</c:formatCode>
                <c:ptCount val="4"/>
                <c:pt idx="0">
                  <c:v>1143790.849673203</c:v>
                </c:pt>
                <c:pt idx="1">
                  <c:v>1404000</c:v>
                </c:pt>
                <c:pt idx="2" formatCode="_-* #,##0.00_-;\-* #,##0.00_-;_-* &quot;-&quot;??_-;_-@_-">
                  <c:v>1684800</c:v>
                </c:pt>
                <c:pt idx="3" formatCode="_-* #,##0.00_-;\-* #,##0.00_-;_-* &quot;-&quot;??_-;_-@_-">
                  <c:v>2106000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3DB-409F-BDFA-7B067B565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344568"/>
        <c:axId val="415344888"/>
      </c:scatterChart>
      <c:catAx>
        <c:axId val="415344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44888"/>
        <c:crosses val="autoZero"/>
        <c:auto val="1"/>
        <c:lblAlgn val="ctr"/>
        <c:lblOffset val="100"/>
        <c:noMultiLvlLbl val="0"/>
      </c:catAx>
      <c:valAx>
        <c:axId val="415344888"/>
        <c:scaling>
          <c:orientation val="minMax"/>
        </c:scaling>
        <c:delete val="0"/>
        <c:axPos val="l"/>
        <c:numFmt formatCode="_-&quot;$&quot;* #,##0.00_-;\-&quot;$&quot;* #,##0.0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44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99750663714479"/>
          <c:y val="3.2107376171887143E-2"/>
          <c:w val="0.83953018372703414"/>
          <c:h val="0.78853326346465891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'Scenario 3'!$E$16</c:f>
              <c:strCache>
                <c:ptCount val="1"/>
                <c:pt idx="0">
                  <c:v>Corp Overheads (Fixed)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'Scenario 3'!$F$7:$I$7</c:f>
              <c:strCache>
                <c:ptCount val="3"/>
                <c:pt idx="0">
                  <c:v>Actual Results</c:v>
                </c:pt>
                <c:pt idx="1">
                  <c:v> 50.00 </c:v>
                </c:pt>
                <c:pt idx="2">
                  <c:v> 100.00 </c:v>
                </c:pt>
              </c:strCache>
            </c:strRef>
          </c:cat>
          <c:val>
            <c:numRef>
              <c:f>'Scenario 3'!$F$16:$I$16</c:f>
              <c:numCache>
                <c:formatCode>_-"$"* #,##0.00_-;\-"$"* #,##0.00_-;_-"$"* "-"??_-;_-@_-</c:formatCode>
                <c:ptCount val="3"/>
                <c:pt idx="0">
                  <c:v>500000</c:v>
                </c:pt>
                <c:pt idx="1">
                  <c:v>500000</c:v>
                </c:pt>
                <c:pt idx="2">
                  <c:v>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C3-4981-8BFB-4F7525529EF4}"/>
            </c:ext>
          </c:extLst>
        </c:ser>
        <c:ser>
          <c:idx val="4"/>
          <c:order val="2"/>
          <c:tx>
            <c:strRef>
              <c:f>'Scenario 3'!$E$17</c:f>
              <c:strCache>
                <c:ptCount val="1"/>
                <c:pt idx="0">
                  <c:v>Corp Overheads (Variable)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'Scenario 3'!$F$7:$I$7</c:f>
              <c:strCache>
                <c:ptCount val="3"/>
                <c:pt idx="0">
                  <c:v>Actual Results</c:v>
                </c:pt>
                <c:pt idx="1">
                  <c:v> 50.00 </c:v>
                </c:pt>
                <c:pt idx="2">
                  <c:v> 100.00 </c:v>
                </c:pt>
              </c:strCache>
            </c:strRef>
          </c:cat>
          <c:val>
            <c:numRef>
              <c:f>'Scenario 3'!$F$17:$I$17</c:f>
              <c:numCache>
                <c:formatCode>_-* #,##0.00_-;\-* #,##0.00_-;_-* "-"??_-;_-@_-</c:formatCode>
                <c:ptCount val="3"/>
                <c:pt idx="0" formatCode="_-&quot;$&quot;* #,##0.00_-;\-&quot;$&quot;* #,##0.00_-;_-&quot;$&quot;* &quot;-&quot;??_-;_-@_-">
                  <c:v>70200</c:v>
                </c:pt>
                <c:pt idx="1">
                  <c:v>105300</c:v>
                </c:pt>
                <c:pt idx="2">
                  <c:v>140400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C3-4981-8BFB-4F7525529EF4}"/>
            </c:ext>
          </c:extLst>
        </c:ser>
        <c:ser>
          <c:idx val="1"/>
          <c:order val="3"/>
          <c:tx>
            <c:v>Staff Costs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'Scenario 3'!$F$7:$I$7</c:f>
              <c:strCache>
                <c:ptCount val="3"/>
                <c:pt idx="0">
                  <c:v>Actual Results</c:v>
                </c:pt>
                <c:pt idx="1">
                  <c:v> 50.00 </c:v>
                </c:pt>
                <c:pt idx="2">
                  <c:v> 100.00 </c:v>
                </c:pt>
              </c:strCache>
            </c:strRef>
          </c:cat>
          <c:val>
            <c:numRef>
              <c:f>'Scenario 3'!$F$12:$I$12</c:f>
              <c:numCache>
                <c:formatCode>_-* #,##0.00_-;\-* #,##0.00_-;_-* "-"??_-;_-@_-</c:formatCode>
                <c:ptCount val="3"/>
                <c:pt idx="0" formatCode="_-&quot;$&quot;* #,##0.00_-;\-&quot;$&quot;* #,##0.00_-;_-&quot;$&quot;* &quot;-&quot;??_-;_-@_-">
                  <c:v>748800</c:v>
                </c:pt>
                <c:pt idx="1">
                  <c:v>1123200</c:v>
                </c:pt>
                <c:pt idx="2">
                  <c:v>1497600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C3-4981-8BFB-4F7525529EF4}"/>
            </c:ext>
          </c:extLst>
        </c:ser>
        <c:ser>
          <c:idx val="2"/>
          <c:order val="4"/>
          <c:tx>
            <c:strRef>
              <c:f>'Scenario 3'!$E$14</c:f>
              <c:strCache>
                <c:ptCount val="1"/>
                <c:pt idx="0">
                  <c:v>PM&amp;A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'Scenario 3'!$F$7:$I$7</c:f>
              <c:strCache>
                <c:ptCount val="3"/>
                <c:pt idx="0">
                  <c:v>Actual Results</c:v>
                </c:pt>
                <c:pt idx="1">
                  <c:v> 50.00 </c:v>
                </c:pt>
                <c:pt idx="2">
                  <c:v> 100.00 </c:v>
                </c:pt>
              </c:strCache>
            </c:strRef>
          </c:cat>
          <c:val>
            <c:numRef>
              <c:f>'Scenario 3'!$F$14:$I$14</c:f>
              <c:numCache>
                <c:formatCode>_-* #,##0.00_-;\-* #,##0.00_-;_-* "-"??_-;_-@_-</c:formatCode>
                <c:ptCount val="3"/>
                <c:pt idx="0" formatCode="_-&quot;$&quot;* #,##0.00_-;\-&quot;$&quot;* #,##0.00_-;_-&quot;$&quot;* &quot;-&quot;??_-;_-@_-">
                  <c:v>46800</c:v>
                </c:pt>
                <c:pt idx="1">
                  <c:v>70200</c:v>
                </c:pt>
                <c:pt idx="2">
                  <c:v>93600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C3-4981-8BFB-4F7525529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15344568"/>
        <c:axId val="415344888"/>
      </c:barChart>
      <c:scatterChart>
        <c:scatterStyle val="lineMarker"/>
        <c:varyColors val="0"/>
        <c:ser>
          <c:idx val="0"/>
          <c:order val="0"/>
          <c:tx>
            <c:v>Revenue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-1.167542323409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FC3-4981-8BFB-4F7525529E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'Scenario 3'!$F$7:$I$7</c:f>
              <c:strCache>
                <c:ptCount val="3"/>
                <c:pt idx="0">
                  <c:v>Actual Results</c:v>
                </c:pt>
                <c:pt idx="1">
                  <c:v> 50.00 </c:v>
                </c:pt>
                <c:pt idx="2">
                  <c:v> 100.00 </c:v>
                </c:pt>
              </c:strCache>
            </c:strRef>
          </c:xVal>
          <c:yVal>
            <c:numRef>
              <c:f>'Scenario 3'!$F$10:$I$10</c:f>
              <c:numCache>
                <c:formatCode>_-* #,##0.00_-;\-* #,##0.00_-;_-* "-"??_-;_-@_-</c:formatCode>
                <c:ptCount val="3"/>
                <c:pt idx="0" formatCode="_-&quot;$&quot;* #,##0.00_-;\-&quot;$&quot;* #,##0.00_-;_-&quot;$&quot;* &quot;-&quot;??_-;_-@_-">
                  <c:v>1053000</c:v>
                </c:pt>
                <c:pt idx="1">
                  <c:v>1579500</c:v>
                </c:pt>
                <c:pt idx="2">
                  <c:v>2106000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FC3-4981-8BFB-4F7525529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344568"/>
        <c:axId val="415344888"/>
      </c:scatterChart>
      <c:catAx>
        <c:axId val="415344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44888"/>
        <c:crosses val="autoZero"/>
        <c:auto val="1"/>
        <c:lblAlgn val="ctr"/>
        <c:lblOffset val="100"/>
        <c:noMultiLvlLbl val="0"/>
      </c:catAx>
      <c:valAx>
        <c:axId val="415344888"/>
        <c:scaling>
          <c:orientation val="minMax"/>
        </c:scaling>
        <c:delete val="0"/>
        <c:axPos val="l"/>
        <c:numFmt formatCode="_-&quot;$&quot;* #,##0.00_-;\-&quot;$&quot;* #,##0.0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44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99750663714479"/>
          <c:y val="3.2107376171887143E-2"/>
          <c:w val="0.83953018372703414"/>
          <c:h val="0.78853326346465891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'Scenario 4'!$E$16</c:f>
              <c:strCache>
                <c:ptCount val="1"/>
                <c:pt idx="0">
                  <c:v>Corp Overheads (Fixed)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'Scenario 4'!$F$7:$I$7</c:f>
              <c:strCache>
                <c:ptCount val="4"/>
                <c:pt idx="0">
                  <c:v>Break Even Results</c:v>
                </c:pt>
                <c:pt idx="1">
                  <c:v>Actual Results</c:v>
                </c:pt>
                <c:pt idx="2">
                  <c:v> 20.00 </c:v>
                </c:pt>
                <c:pt idx="3">
                  <c:v> 50.00 </c:v>
                </c:pt>
              </c:strCache>
            </c:strRef>
          </c:cat>
          <c:val>
            <c:numRef>
              <c:f>'Scenario 4'!$F$16:$I$16</c:f>
              <c:numCache>
                <c:formatCode>_-"$"* #,##0.00_-;\-"$"* #,##0.00_-;_-"$"* "-"??_-;_-@_-</c:formatCode>
                <c:ptCount val="4"/>
                <c:pt idx="0">
                  <c:v>350000</c:v>
                </c:pt>
                <c:pt idx="1">
                  <c:v>350000</c:v>
                </c:pt>
                <c:pt idx="2">
                  <c:v>350000</c:v>
                </c:pt>
                <c:pt idx="3">
                  <c:v>350000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C9-4C7A-8290-827502685943}"/>
            </c:ext>
          </c:extLst>
        </c:ser>
        <c:ser>
          <c:idx val="4"/>
          <c:order val="2"/>
          <c:tx>
            <c:strRef>
              <c:f>'Scenario 4'!$E$17</c:f>
              <c:strCache>
                <c:ptCount val="1"/>
                <c:pt idx="0">
                  <c:v>Corp Overheads (Variable)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'Scenario 4'!$F$7:$I$7</c:f>
              <c:strCache>
                <c:ptCount val="4"/>
                <c:pt idx="0">
                  <c:v>Break Even Results</c:v>
                </c:pt>
                <c:pt idx="1">
                  <c:v>Actual Results</c:v>
                </c:pt>
                <c:pt idx="2">
                  <c:v> 20.00 </c:v>
                </c:pt>
                <c:pt idx="3">
                  <c:v> 50.00 </c:v>
                </c:pt>
              </c:strCache>
            </c:strRef>
          </c:cat>
          <c:val>
            <c:numRef>
              <c:f>'Scenario 4'!$F$17:$I$17</c:f>
              <c:numCache>
                <c:formatCode>_-"$"* #,##0.00_-;\-"$"* #,##0.00_-;_-"$"* "-"??_-;_-@_-</c:formatCode>
                <c:ptCount val="4"/>
                <c:pt idx="0">
                  <c:v>34313.725490196084</c:v>
                </c:pt>
                <c:pt idx="1">
                  <c:v>42120</c:v>
                </c:pt>
                <c:pt idx="2" formatCode="_-* #,##0.00_-;\-* #,##0.00_-;_-* &quot;-&quot;??_-;_-@_-">
                  <c:v>50544</c:v>
                </c:pt>
                <c:pt idx="3" formatCode="_-* #,##0.00_-;\-* #,##0.00_-;_-* &quot;-&quot;??_-;_-@_-">
                  <c:v>63180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C9-4C7A-8290-827502685943}"/>
            </c:ext>
          </c:extLst>
        </c:ser>
        <c:ser>
          <c:idx val="1"/>
          <c:order val="3"/>
          <c:tx>
            <c:v>Staff Costs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'Scenario 4'!$F$7:$I$7</c:f>
              <c:strCache>
                <c:ptCount val="4"/>
                <c:pt idx="0">
                  <c:v>Break Even Results</c:v>
                </c:pt>
                <c:pt idx="1">
                  <c:v>Actual Results</c:v>
                </c:pt>
                <c:pt idx="2">
                  <c:v> 20.00 </c:v>
                </c:pt>
                <c:pt idx="3">
                  <c:v> 50.00 </c:v>
                </c:pt>
              </c:strCache>
            </c:strRef>
          </c:cat>
          <c:val>
            <c:numRef>
              <c:f>'Scenario 4'!$F$12:$I$12</c:f>
              <c:numCache>
                <c:formatCode>_-"$"* #,##0.00_-;\-"$"* #,##0.00_-;_-"$"* "-"??_-;_-@_-</c:formatCode>
                <c:ptCount val="4"/>
                <c:pt idx="0">
                  <c:v>713725.49019607855</c:v>
                </c:pt>
                <c:pt idx="1">
                  <c:v>876096</c:v>
                </c:pt>
                <c:pt idx="2" formatCode="_-* #,##0.00_-;\-* #,##0.00_-;_-* &quot;-&quot;??_-;_-@_-">
                  <c:v>1051315.2</c:v>
                </c:pt>
                <c:pt idx="3" formatCode="_-* #,##0.00_-;\-* #,##0.00_-;_-* &quot;-&quot;??_-;_-@_-">
                  <c:v>1314144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C9-4C7A-8290-827502685943}"/>
            </c:ext>
          </c:extLst>
        </c:ser>
        <c:ser>
          <c:idx val="2"/>
          <c:order val="4"/>
          <c:tx>
            <c:strRef>
              <c:f>'Scenario 4'!$E$14</c:f>
              <c:strCache>
                <c:ptCount val="1"/>
                <c:pt idx="0">
                  <c:v>PM&amp;A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'Scenario 4'!$F$7:$I$7</c:f>
              <c:strCache>
                <c:ptCount val="4"/>
                <c:pt idx="0">
                  <c:v>Break Even Results</c:v>
                </c:pt>
                <c:pt idx="1">
                  <c:v>Actual Results</c:v>
                </c:pt>
                <c:pt idx="2">
                  <c:v> 20.00 </c:v>
                </c:pt>
                <c:pt idx="3">
                  <c:v> 50.00 </c:v>
                </c:pt>
              </c:strCache>
            </c:strRef>
          </c:cat>
          <c:val>
            <c:numRef>
              <c:f>'Scenario 4'!$F$14:$I$14</c:f>
              <c:numCache>
                <c:formatCode>_-"$"* #,##0.00_-;\-"$"* #,##0.00_-;_-"$"* "-"??_-;_-@_-</c:formatCode>
                <c:ptCount val="4"/>
                <c:pt idx="0">
                  <c:v>45751.633986928115</c:v>
                </c:pt>
                <c:pt idx="1">
                  <c:v>56160</c:v>
                </c:pt>
                <c:pt idx="2" formatCode="_-* #,##0.00_-;\-* #,##0.00_-;_-* &quot;-&quot;??_-;_-@_-">
                  <c:v>67392</c:v>
                </c:pt>
                <c:pt idx="3" formatCode="_-* #,##0.00_-;\-* #,##0.00_-;_-* &quot;-&quot;??_-;_-@_-">
                  <c:v>84240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C9-4C7A-8290-827502685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15344568"/>
        <c:axId val="415344888"/>
      </c:barChart>
      <c:scatterChart>
        <c:scatterStyle val="lineMarker"/>
        <c:varyColors val="0"/>
        <c:ser>
          <c:idx val="0"/>
          <c:order val="0"/>
          <c:tx>
            <c:v>Revenue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2.4999999999999949E-2"/>
                  <c:y val="-2.0431990659661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7C9-4C7A-8290-827502685943}"/>
                </c:ext>
              </c:extLst>
            </c:dLbl>
            <c:dLbl>
              <c:idx val="1"/>
              <c:layout>
                <c:manualLayout>
                  <c:x val="0"/>
                  <c:y val="-1.167542323409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7C9-4C7A-8290-8275026859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'Scenario 4'!$F$7:$I$7</c:f>
              <c:strCache>
                <c:ptCount val="4"/>
                <c:pt idx="0">
                  <c:v>Break Even Results</c:v>
                </c:pt>
                <c:pt idx="1">
                  <c:v>Actual Results</c:v>
                </c:pt>
                <c:pt idx="2">
                  <c:v> 20.00 </c:v>
                </c:pt>
                <c:pt idx="3">
                  <c:v> 50.00 </c:v>
                </c:pt>
              </c:strCache>
            </c:strRef>
          </c:xVal>
          <c:yVal>
            <c:numRef>
              <c:f>'Scenario 4'!$F$10:$I$10</c:f>
              <c:numCache>
                <c:formatCode>_-"$"* #,##0.00_-;\-"$"* #,##0.00_-;_-"$"* "-"??_-;_-@_-</c:formatCode>
                <c:ptCount val="4"/>
                <c:pt idx="0">
                  <c:v>1143790.849673203</c:v>
                </c:pt>
                <c:pt idx="1">
                  <c:v>1404000</c:v>
                </c:pt>
                <c:pt idx="2" formatCode="_-* #,##0.00_-;\-* #,##0.00_-;_-* &quot;-&quot;??_-;_-@_-">
                  <c:v>1684800</c:v>
                </c:pt>
                <c:pt idx="3" formatCode="_-* #,##0.00_-;\-* #,##0.00_-;_-* &quot;-&quot;??_-;_-@_-">
                  <c:v>2106000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7C9-4C7A-8290-827502685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344568"/>
        <c:axId val="415344888"/>
      </c:scatterChart>
      <c:catAx>
        <c:axId val="415344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44888"/>
        <c:crosses val="autoZero"/>
        <c:auto val="1"/>
        <c:lblAlgn val="ctr"/>
        <c:lblOffset val="100"/>
        <c:noMultiLvlLbl val="0"/>
      </c:catAx>
      <c:valAx>
        <c:axId val="415344888"/>
        <c:scaling>
          <c:orientation val="minMax"/>
        </c:scaling>
        <c:delete val="0"/>
        <c:axPos val="l"/>
        <c:numFmt formatCode="_-&quot;$&quot;* #,##0.00_-;\-&quot;$&quot;* #,##0.0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44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23</xdr:row>
      <xdr:rowOff>160020</xdr:rowOff>
    </xdr:from>
    <xdr:to>
      <xdr:col>7</xdr:col>
      <xdr:colOff>381000</xdr:colOff>
      <xdr:row>47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62EA5BB-B8A8-41A8-B4FF-F0AD09C184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21</xdr:row>
      <xdr:rowOff>160020</xdr:rowOff>
    </xdr:from>
    <xdr:to>
      <xdr:col>9</xdr:col>
      <xdr:colOff>381000</xdr:colOff>
      <xdr:row>45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C84085-1190-4516-8DC9-A844C98040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23</xdr:row>
      <xdr:rowOff>160020</xdr:rowOff>
    </xdr:from>
    <xdr:to>
      <xdr:col>9</xdr:col>
      <xdr:colOff>381000</xdr:colOff>
      <xdr:row>47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01978F-7772-4645-9D34-00DDBDE5F8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23</xdr:row>
      <xdr:rowOff>160020</xdr:rowOff>
    </xdr:from>
    <xdr:to>
      <xdr:col>9</xdr:col>
      <xdr:colOff>381000</xdr:colOff>
      <xdr:row>47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3663C7-BA06-4FEB-9A93-C26F3D049C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A3" sqref="A3"/>
    </sheetView>
  </sheetViews>
  <sheetFormatPr defaultRowHeight="14.25" x14ac:dyDescent="0.45"/>
  <cols>
    <col min="1" max="1" width="20.59765625" customWidth="1"/>
    <col min="2" max="2" width="17.33203125" customWidth="1"/>
  </cols>
  <sheetData>
    <row r="1" spans="1:3" x14ac:dyDescent="0.45">
      <c r="A1" s="1" t="s">
        <v>0</v>
      </c>
      <c r="B1" s="3" t="s">
        <v>1</v>
      </c>
    </row>
    <row r="2" spans="1:3" x14ac:dyDescent="0.45">
      <c r="A2" s="1" t="s">
        <v>2</v>
      </c>
      <c r="B2" s="2">
        <v>43252</v>
      </c>
    </row>
    <row r="5" spans="1:3" x14ac:dyDescent="0.45">
      <c r="A5" s="1" t="s">
        <v>7</v>
      </c>
    </row>
    <row r="6" spans="1:3" x14ac:dyDescent="0.45">
      <c r="A6" t="s">
        <v>3</v>
      </c>
      <c r="B6" s="5">
        <v>130000</v>
      </c>
      <c r="C6" t="s">
        <v>26</v>
      </c>
    </row>
    <row r="7" spans="1:3" x14ac:dyDescent="0.45">
      <c r="A7" t="s">
        <v>4</v>
      </c>
      <c r="B7" s="5">
        <v>60000</v>
      </c>
      <c r="C7" t="s">
        <v>26</v>
      </c>
    </row>
    <row r="8" spans="1:3" x14ac:dyDescent="0.45">
      <c r="A8" t="s">
        <v>5</v>
      </c>
      <c r="B8" s="5">
        <v>60000</v>
      </c>
      <c r="C8" t="s">
        <v>26</v>
      </c>
    </row>
    <row r="9" spans="1:3" x14ac:dyDescent="0.45">
      <c r="A9" t="s">
        <v>6</v>
      </c>
      <c r="B9" s="5">
        <v>50000</v>
      </c>
      <c r="C9" t="s">
        <v>26</v>
      </c>
    </row>
    <row r="10" spans="1:3" x14ac:dyDescent="0.45">
      <c r="A10" t="s">
        <v>11</v>
      </c>
      <c r="B10" s="5">
        <v>50000</v>
      </c>
      <c r="C10" t="s">
        <v>26</v>
      </c>
    </row>
    <row r="12" spans="1:3" x14ac:dyDescent="0.45">
      <c r="A12" s="1" t="s">
        <v>8</v>
      </c>
    </row>
    <row r="13" spans="1:3" x14ac:dyDescent="0.45">
      <c r="A13" t="s">
        <v>9</v>
      </c>
      <c r="B13" s="5">
        <v>0.2</v>
      </c>
      <c r="C13" t="s">
        <v>14</v>
      </c>
    </row>
    <row r="14" spans="1:3" x14ac:dyDescent="0.45">
      <c r="A14" t="s">
        <v>10</v>
      </c>
      <c r="B14" s="5">
        <v>0.1</v>
      </c>
      <c r="C14" t="s">
        <v>14</v>
      </c>
    </row>
    <row r="15" spans="1:3" x14ac:dyDescent="0.45">
      <c r="A15" t="s">
        <v>12</v>
      </c>
      <c r="B15" s="5">
        <v>0.5</v>
      </c>
      <c r="C15" t="s">
        <v>14</v>
      </c>
    </row>
    <row r="16" spans="1:3" x14ac:dyDescent="0.45">
      <c r="A16" t="s">
        <v>15</v>
      </c>
      <c r="B16" s="5">
        <v>0.5</v>
      </c>
      <c r="C16" t="s">
        <v>14</v>
      </c>
    </row>
    <row r="17" spans="1:3" x14ac:dyDescent="0.45">
      <c r="A17" t="s">
        <v>13</v>
      </c>
      <c r="B17" s="5">
        <v>0.2</v>
      </c>
      <c r="C17" t="s">
        <v>14</v>
      </c>
    </row>
    <row r="19" spans="1:3" x14ac:dyDescent="0.45">
      <c r="A19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E5" sqref="E5"/>
    </sheetView>
  </sheetViews>
  <sheetFormatPr defaultRowHeight="14.25" outlineLevelCol="1" x14ac:dyDescent="0.45"/>
  <cols>
    <col min="1" max="1" width="13.86328125" bestFit="1" customWidth="1"/>
    <col min="2" max="2" width="12" customWidth="1"/>
    <col min="4" max="4" width="9.59765625" customWidth="1"/>
    <col min="5" max="5" width="21.59765625" customWidth="1" outlineLevel="1"/>
    <col min="6" max="6" width="19.06640625" customWidth="1" outlineLevel="1"/>
    <col min="7" max="7" width="18.86328125" bestFit="1" customWidth="1"/>
  </cols>
  <sheetData>
    <row r="1" spans="1:7" x14ac:dyDescent="0.45">
      <c r="A1" t="s">
        <v>47</v>
      </c>
    </row>
    <row r="3" spans="1:7" x14ac:dyDescent="0.45">
      <c r="A3" s="1" t="s">
        <v>40</v>
      </c>
    </row>
    <row r="4" spans="1:7" x14ac:dyDescent="0.45">
      <c r="A4" t="s">
        <v>48</v>
      </c>
    </row>
    <row r="7" spans="1:7" x14ac:dyDescent="0.45">
      <c r="A7" s="1" t="s">
        <v>16</v>
      </c>
      <c r="F7" s="12" t="s">
        <v>34</v>
      </c>
      <c r="G7" s="16" t="s">
        <v>35</v>
      </c>
    </row>
    <row r="8" spans="1:7" x14ac:dyDescent="0.45">
      <c r="A8" s="6"/>
      <c r="E8" s="1" t="s">
        <v>22</v>
      </c>
      <c r="F8" s="8">
        <f>B14/(B9-(B10+B11+B15))</f>
        <v>22875.816993464057</v>
      </c>
      <c r="G8" s="22">
        <f>B21</f>
        <v>28080</v>
      </c>
    </row>
    <row r="9" spans="1:7" x14ac:dyDescent="0.45">
      <c r="A9" t="s">
        <v>17</v>
      </c>
      <c r="B9" s="5">
        <v>50</v>
      </c>
      <c r="E9" s="1"/>
      <c r="F9" s="8"/>
      <c r="G9" s="22"/>
    </row>
    <row r="10" spans="1:7" x14ac:dyDescent="0.45">
      <c r="A10" t="s">
        <v>18</v>
      </c>
      <c r="B10" s="5">
        <v>31.2</v>
      </c>
      <c r="E10" t="s">
        <v>28</v>
      </c>
      <c r="F10" s="4">
        <f>F8*B9</f>
        <v>1143790.849673203</v>
      </c>
      <c r="G10" s="18">
        <f>B9*B21</f>
        <v>1404000</v>
      </c>
    </row>
    <row r="11" spans="1:7" x14ac:dyDescent="0.45">
      <c r="A11" t="s">
        <v>19</v>
      </c>
      <c r="B11" s="5">
        <v>2</v>
      </c>
      <c r="F11" s="4"/>
      <c r="G11" s="17"/>
    </row>
    <row r="12" spans="1:7" x14ac:dyDescent="0.45">
      <c r="E12" t="s">
        <v>31</v>
      </c>
      <c r="F12" s="4">
        <f>B10*F8</f>
        <v>713725.49019607855</v>
      </c>
      <c r="G12" s="18">
        <f>B10*B21</f>
        <v>876096</v>
      </c>
    </row>
    <row r="13" spans="1:7" x14ac:dyDescent="0.45">
      <c r="A13" s="6" t="s">
        <v>39</v>
      </c>
      <c r="F13" s="23">
        <f>F12/F10</f>
        <v>0.62399999999999989</v>
      </c>
      <c r="G13" s="24">
        <f t="shared" ref="G13" si="0">G12/G10</f>
        <v>0.624</v>
      </c>
    </row>
    <row r="14" spans="1:7" x14ac:dyDescent="0.45">
      <c r="A14" t="s">
        <v>20</v>
      </c>
      <c r="B14" s="7">
        <f>SUM(Information!B6:B10)</f>
        <v>350000</v>
      </c>
      <c r="C14" t="s">
        <v>26</v>
      </c>
      <c r="E14" t="s">
        <v>32</v>
      </c>
      <c r="F14" s="4">
        <f>B11*F8</f>
        <v>45751.633986928115</v>
      </c>
      <c r="G14" s="18">
        <f>B11*B21</f>
        <v>56160</v>
      </c>
    </row>
    <row r="15" spans="1:7" x14ac:dyDescent="0.45">
      <c r="A15" t="s">
        <v>21</v>
      </c>
      <c r="B15" s="7">
        <f>SUM(Information!B13:B17)</f>
        <v>1.5</v>
      </c>
      <c r="C15" t="s">
        <v>27</v>
      </c>
      <c r="F15" s="23">
        <f>F14/F10</f>
        <v>3.9999999999999994E-2</v>
      </c>
      <c r="G15" s="24">
        <f t="shared" ref="G15" si="1">G14/G10</f>
        <v>0.04</v>
      </c>
    </row>
    <row r="16" spans="1:7" x14ac:dyDescent="0.45">
      <c r="E16" t="s">
        <v>33</v>
      </c>
      <c r="F16" s="4">
        <f>B14</f>
        <v>350000</v>
      </c>
      <c r="G16" s="19">
        <f>B14</f>
        <v>350000</v>
      </c>
    </row>
    <row r="17" spans="1:7" x14ac:dyDescent="0.45">
      <c r="A17" s="6" t="s">
        <v>36</v>
      </c>
      <c r="E17" t="s">
        <v>29</v>
      </c>
      <c r="F17" s="4">
        <f>B15*F8</f>
        <v>34313.725490196084</v>
      </c>
      <c r="G17" s="18">
        <f>B15*B21</f>
        <v>42120</v>
      </c>
    </row>
    <row r="18" spans="1:7" x14ac:dyDescent="0.45">
      <c r="A18" t="s">
        <v>23</v>
      </c>
      <c r="B18" s="9">
        <v>18</v>
      </c>
      <c r="F18" s="25">
        <f>(F16+F17)/F10</f>
        <v>0.33599999999999991</v>
      </c>
      <c r="G18" s="24">
        <f t="shared" ref="G18" si="2">(G16+G17)/G10</f>
        <v>0.2792877492877493</v>
      </c>
    </row>
    <row r="19" spans="1:7" x14ac:dyDescent="0.45">
      <c r="A19" t="s">
        <v>24</v>
      </c>
      <c r="B19" s="9">
        <v>30</v>
      </c>
      <c r="C19" t="s">
        <v>25</v>
      </c>
      <c r="G19" s="17"/>
    </row>
    <row r="20" spans="1:7" x14ac:dyDescent="0.45">
      <c r="B20" s="10"/>
      <c r="E20" t="s">
        <v>37</v>
      </c>
      <c r="F20" s="13">
        <f>SUM(F12:F17)</f>
        <v>1143791.5136732028</v>
      </c>
      <c r="G20" s="20">
        <f>SUM(G12:G17)</f>
        <v>1324376.6639999999</v>
      </c>
    </row>
    <row r="21" spans="1:7" ht="28.5" x14ac:dyDescent="0.45">
      <c r="A21" s="15" t="s">
        <v>30</v>
      </c>
      <c r="B21" s="11">
        <f>B18*B19*52</f>
        <v>28080</v>
      </c>
      <c r="G21" s="17"/>
    </row>
    <row r="22" spans="1:7" ht="14.65" thickBot="1" x14ac:dyDescent="0.5">
      <c r="E22" t="s">
        <v>38</v>
      </c>
      <c r="F22" s="14">
        <f>F10-F20</f>
        <v>-0.66399999987334013</v>
      </c>
      <c r="G22" s="21">
        <f>G10-G20</f>
        <v>79623.336000000127</v>
      </c>
    </row>
    <row r="23" spans="1:7" ht="14.65" thickTop="1" x14ac:dyDescent="0.45">
      <c r="F23" s="23">
        <f>F22/F10</f>
        <v>-5.805257141749772E-7</v>
      </c>
      <c r="G23" s="23">
        <f>G22/G10</f>
        <v>5.6711777777777868E-2</v>
      </c>
    </row>
  </sheetData>
  <pageMargins left="0.7" right="0.7" top="0.75" bottom="0.75" header="0.3" footer="0.3"/>
  <pageSetup paperSize="9" scale="7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A2" sqref="A2"/>
    </sheetView>
  </sheetViews>
  <sheetFormatPr defaultRowHeight="14.25" outlineLevelCol="1" x14ac:dyDescent="0.45"/>
  <cols>
    <col min="1" max="1" width="13.86328125" bestFit="1" customWidth="1"/>
    <col min="2" max="2" width="12" customWidth="1"/>
    <col min="4" max="4" width="9.59765625" customWidth="1"/>
    <col min="5" max="5" width="21.59765625" customWidth="1" outlineLevel="1"/>
    <col min="6" max="6" width="19.06640625" customWidth="1" outlineLevel="1"/>
    <col min="7" max="7" width="18.86328125" bestFit="1" customWidth="1"/>
    <col min="8" max="8" width="13.33203125" bestFit="1" customWidth="1"/>
    <col min="9" max="9" width="13.6640625" customWidth="1"/>
  </cols>
  <sheetData>
    <row r="1" spans="1:9" x14ac:dyDescent="0.45">
      <c r="A1" t="s">
        <v>49</v>
      </c>
    </row>
    <row r="4" spans="1:9" x14ac:dyDescent="0.45">
      <c r="H4" t="str">
        <f>"Actual + "&amp;H5&amp;"%"</f>
        <v>Actual + 20%</v>
      </c>
      <c r="I4" t="str">
        <f>"Actual + "&amp;I5&amp;"%"</f>
        <v>Actual + 50%</v>
      </c>
    </row>
    <row r="5" spans="1:9" x14ac:dyDescent="0.45">
      <c r="A5" s="1" t="s">
        <v>16</v>
      </c>
      <c r="F5" s="12" t="s">
        <v>34</v>
      </c>
      <c r="G5" s="16" t="s">
        <v>35</v>
      </c>
      <c r="H5" s="26">
        <v>20</v>
      </c>
      <c r="I5" s="26">
        <v>50</v>
      </c>
    </row>
    <row r="6" spans="1:9" x14ac:dyDescent="0.45">
      <c r="A6" s="6"/>
      <c r="E6" s="1" t="s">
        <v>22</v>
      </c>
      <c r="F6" s="8">
        <f>B12/(B7-(B8+B9+B13))</f>
        <v>22875.816993464057</v>
      </c>
      <c r="G6" s="22">
        <f>B19</f>
        <v>28080</v>
      </c>
      <c r="H6" s="8">
        <f>G6*(1+$H$5/100)</f>
        <v>33696</v>
      </c>
      <c r="I6" s="8">
        <f>G6*(1+$I$5/100)</f>
        <v>42120</v>
      </c>
    </row>
    <row r="7" spans="1:9" x14ac:dyDescent="0.45">
      <c r="A7" t="s">
        <v>17</v>
      </c>
      <c r="B7" s="5">
        <v>50</v>
      </c>
      <c r="E7" s="1"/>
      <c r="F7" s="8"/>
      <c r="G7" s="22"/>
    </row>
    <row r="8" spans="1:9" x14ac:dyDescent="0.45">
      <c r="A8" t="s">
        <v>18</v>
      </c>
      <c r="B8" s="5">
        <v>31.2</v>
      </c>
      <c r="E8" t="s">
        <v>28</v>
      </c>
      <c r="F8" s="4">
        <f>F6*B7</f>
        <v>1143790.849673203</v>
      </c>
      <c r="G8" s="18">
        <f>B7*B19</f>
        <v>1404000</v>
      </c>
      <c r="H8" s="8">
        <f>G8*(1+$H$5/100)</f>
        <v>1684800</v>
      </c>
      <c r="I8" s="8">
        <f>G8*(1+$I$5/100)</f>
        <v>2106000</v>
      </c>
    </row>
    <row r="9" spans="1:9" x14ac:dyDescent="0.45">
      <c r="A9" t="s">
        <v>19</v>
      </c>
      <c r="B9" s="5">
        <v>2</v>
      </c>
      <c r="F9" s="4"/>
      <c r="G9" s="17"/>
    </row>
    <row r="10" spans="1:9" x14ac:dyDescent="0.45">
      <c r="E10" t="s">
        <v>31</v>
      </c>
      <c r="F10" s="4">
        <f>B8*F6</f>
        <v>713725.49019607855</v>
      </c>
      <c r="G10" s="18">
        <f>B8*B19</f>
        <v>876096</v>
      </c>
      <c r="H10" s="8">
        <f>G10*(1+$H$5/100)</f>
        <v>1051315.2</v>
      </c>
      <c r="I10" s="8">
        <f>G10*(1+$I$5/100)</f>
        <v>1314144</v>
      </c>
    </row>
    <row r="11" spans="1:9" x14ac:dyDescent="0.45">
      <c r="A11" s="6" t="s">
        <v>39</v>
      </c>
      <c r="F11" s="23">
        <f>F10/F8</f>
        <v>0.62399999999999989</v>
      </c>
      <c r="G11" s="24">
        <f t="shared" ref="G11:I11" si="0">G10/G8</f>
        <v>0.624</v>
      </c>
      <c r="H11" s="23">
        <f t="shared" si="0"/>
        <v>0.624</v>
      </c>
      <c r="I11" s="23">
        <f t="shared" si="0"/>
        <v>0.624</v>
      </c>
    </row>
    <row r="12" spans="1:9" x14ac:dyDescent="0.45">
      <c r="A12" t="s">
        <v>20</v>
      </c>
      <c r="B12" s="7">
        <f>SUM(Information!B6:B10)</f>
        <v>350000</v>
      </c>
      <c r="C12" t="s">
        <v>26</v>
      </c>
      <c r="E12" t="s">
        <v>32</v>
      </c>
      <c r="F12" s="4">
        <f>B9*F6</f>
        <v>45751.633986928115</v>
      </c>
      <c r="G12" s="18">
        <f>B9*B19</f>
        <v>56160</v>
      </c>
      <c r="H12" s="8">
        <f>G12*(1+$H$5/100)</f>
        <v>67392</v>
      </c>
      <c r="I12" s="8">
        <f>G12*(1+$I$5/100)</f>
        <v>84240</v>
      </c>
    </row>
    <row r="13" spans="1:9" x14ac:dyDescent="0.45">
      <c r="A13" t="s">
        <v>21</v>
      </c>
      <c r="B13" s="7">
        <f>SUM(Information!B13:B17)</f>
        <v>1.5</v>
      </c>
      <c r="C13" t="s">
        <v>27</v>
      </c>
      <c r="F13" s="23">
        <f>F12/F8</f>
        <v>3.9999999999999994E-2</v>
      </c>
      <c r="G13" s="24">
        <f t="shared" ref="G13:I13" si="1">G12/G8</f>
        <v>0.04</v>
      </c>
      <c r="H13" s="23">
        <f t="shared" si="1"/>
        <v>0.04</v>
      </c>
      <c r="I13" s="23">
        <f t="shared" si="1"/>
        <v>0.04</v>
      </c>
    </row>
    <row r="14" spans="1:9" x14ac:dyDescent="0.45">
      <c r="E14" t="s">
        <v>33</v>
      </c>
      <c r="F14" s="4">
        <f>B12</f>
        <v>350000</v>
      </c>
      <c r="G14" s="19">
        <f>B12</f>
        <v>350000</v>
      </c>
      <c r="H14" s="7">
        <f>G14</f>
        <v>350000</v>
      </c>
      <c r="I14" s="7">
        <f>H14</f>
        <v>350000</v>
      </c>
    </row>
    <row r="15" spans="1:9" x14ac:dyDescent="0.45">
      <c r="A15" s="6" t="s">
        <v>36</v>
      </c>
      <c r="E15" t="s">
        <v>29</v>
      </c>
      <c r="F15" s="4">
        <f>B13*F6</f>
        <v>34313.725490196084</v>
      </c>
      <c r="G15" s="18">
        <f>B13*B19</f>
        <v>42120</v>
      </c>
      <c r="H15" s="8">
        <f>G15*(1+$H$5/100)</f>
        <v>50544</v>
      </c>
      <c r="I15" s="8">
        <f>G15*(1+$I$5/100)</f>
        <v>63180</v>
      </c>
    </row>
    <row r="16" spans="1:9" x14ac:dyDescent="0.45">
      <c r="A16" t="s">
        <v>23</v>
      </c>
      <c r="B16" s="9">
        <v>18</v>
      </c>
      <c r="F16" s="25">
        <f>(F14+F15)/F8</f>
        <v>0.33599999999999991</v>
      </c>
      <c r="G16" s="24">
        <f t="shared" ref="G16:H16" si="2">(G14+G15)/G8</f>
        <v>0.2792877492877493</v>
      </c>
      <c r="H16" s="25">
        <f t="shared" si="2"/>
        <v>0.2377397910731244</v>
      </c>
      <c r="I16" s="25">
        <f>(I14+I15)/I8</f>
        <v>0.19619183285849953</v>
      </c>
    </row>
    <row r="17" spans="1:9" x14ac:dyDescent="0.45">
      <c r="A17" t="s">
        <v>24</v>
      </c>
      <c r="B17" s="9">
        <v>30</v>
      </c>
      <c r="C17" t="s">
        <v>25</v>
      </c>
      <c r="G17" s="17"/>
    </row>
    <row r="18" spans="1:9" x14ac:dyDescent="0.45">
      <c r="B18" s="10"/>
      <c r="E18" t="s">
        <v>37</v>
      </c>
      <c r="F18" s="13">
        <f>SUM(F10:F15)</f>
        <v>1143791.5136732028</v>
      </c>
      <c r="G18" s="20">
        <f>SUM(G10:G15)</f>
        <v>1324376.6639999999</v>
      </c>
      <c r="H18" s="13">
        <f>SUM(H10:H15)</f>
        <v>1519251.8640000001</v>
      </c>
      <c r="I18" s="13">
        <f>SUM(I10:I15)</f>
        <v>1811564.6640000001</v>
      </c>
    </row>
    <row r="19" spans="1:9" ht="28.5" x14ac:dyDescent="0.45">
      <c r="A19" s="15" t="s">
        <v>30</v>
      </c>
      <c r="B19" s="11">
        <f>B16*B17*52</f>
        <v>28080</v>
      </c>
      <c r="G19" s="17"/>
    </row>
    <row r="20" spans="1:9" ht="14.65" thickBot="1" x14ac:dyDescent="0.5">
      <c r="E20" t="s">
        <v>38</v>
      </c>
      <c r="F20" s="14">
        <f>F8-F18</f>
        <v>-0.66399999987334013</v>
      </c>
      <c r="G20" s="21">
        <f>G8-G18</f>
        <v>79623.336000000127</v>
      </c>
      <c r="H20" s="14">
        <f>H8-H18</f>
        <v>165548.13599999994</v>
      </c>
      <c r="I20" s="14">
        <f>I8-I18</f>
        <v>294435.33599999989</v>
      </c>
    </row>
    <row r="21" spans="1:9" ht="14.65" thickTop="1" x14ac:dyDescent="0.45">
      <c r="F21" s="23">
        <f>F20/F8</f>
        <v>-5.805257141749772E-7</v>
      </c>
      <c r="G21" s="23">
        <f>G20/G8</f>
        <v>5.6711777777777868E-2</v>
      </c>
      <c r="H21" s="23">
        <f>H20/H8</f>
        <v>9.8259814814814786E-2</v>
      </c>
      <c r="I21" s="23">
        <f>I20/I8</f>
        <v>0.13980785185185179</v>
      </c>
    </row>
  </sheetData>
  <pageMargins left="0.7" right="0.7" top="0.75" bottom="0.75" header="0.3" footer="0.3"/>
  <pageSetup paperSize="9" scale="62" fitToHeight="0" orientation="portrait" r:id="rId1"/>
  <ignoredErrors>
    <ignoredError sqref="H11:I1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opLeftCell="A7" workbookViewId="0">
      <selection activeCell="H6" sqref="H6"/>
    </sheetView>
  </sheetViews>
  <sheetFormatPr defaultRowHeight="14.25" outlineLevelCol="1" x14ac:dyDescent="0.45"/>
  <cols>
    <col min="1" max="1" width="13.86328125" bestFit="1" customWidth="1"/>
    <col min="2" max="2" width="12" customWidth="1"/>
    <col min="4" max="4" width="9.59765625" customWidth="1"/>
    <col min="5" max="5" width="21.59765625" customWidth="1" outlineLevel="1"/>
    <col min="6" max="6" width="19.06640625" hidden="1" customWidth="1" outlineLevel="1"/>
    <col min="7" max="7" width="18.86328125" bestFit="1" customWidth="1" collapsed="1"/>
    <col min="8" max="8" width="13.33203125" bestFit="1" customWidth="1"/>
    <col min="9" max="9" width="13.6640625" customWidth="1"/>
  </cols>
  <sheetData>
    <row r="1" spans="1:9" x14ac:dyDescent="0.45">
      <c r="A1" t="s">
        <v>42</v>
      </c>
    </row>
    <row r="3" spans="1:9" x14ac:dyDescent="0.45">
      <c r="A3" t="s">
        <v>43</v>
      </c>
    </row>
    <row r="6" spans="1:9" x14ac:dyDescent="0.45">
      <c r="H6" t="str">
        <f>"Actual + "&amp;H7&amp;"%"</f>
        <v>Actual + 50%</v>
      </c>
      <c r="I6" t="str">
        <f>"Actual + "&amp;I7&amp;"%"</f>
        <v>Actual + 100%</v>
      </c>
    </row>
    <row r="7" spans="1:9" x14ac:dyDescent="0.45">
      <c r="A7" s="1" t="s">
        <v>16</v>
      </c>
      <c r="F7" s="12" t="s">
        <v>34</v>
      </c>
      <c r="G7" s="16" t="s">
        <v>35</v>
      </c>
      <c r="H7" s="26">
        <v>50</v>
      </c>
      <c r="I7" s="26">
        <v>100</v>
      </c>
    </row>
    <row r="8" spans="1:9" x14ac:dyDescent="0.45">
      <c r="A8" s="6"/>
      <c r="E8" s="1" t="s">
        <v>22</v>
      </c>
      <c r="F8" s="8">
        <f>B14/(B9-(B10+B11+B15))</f>
        <v>62500</v>
      </c>
      <c r="G8" s="22">
        <f>B21</f>
        <v>23400</v>
      </c>
      <c r="H8" s="8">
        <f>G8*(1+$H$7/100)</f>
        <v>35100</v>
      </c>
      <c r="I8" s="8">
        <f>G8*(1+$I$7/100)</f>
        <v>46800</v>
      </c>
    </row>
    <row r="9" spans="1:9" x14ac:dyDescent="0.45">
      <c r="A9" t="s">
        <v>17</v>
      </c>
      <c r="B9" s="5">
        <v>45</v>
      </c>
      <c r="E9" s="1"/>
      <c r="F9" s="8"/>
      <c r="G9" s="22"/>
    </row>
    <row r="10" spans="1:9" x14ac:dyDescent="0.45">
      <c r="A10" t="s">
        <v>18</v>
      </c>
      <c r="B10" s="5">
        <v>32</v>
      </c>
      <c r="E10" t="s">
        <v>28</v>
      </c>
      <c r="F10" s="4">
        <f>F8*B9</f>
        <v>2812500</v>
      </c>
      <c r="G10" s="18">
        <f>B9*B21</f>
        <v>1053000</v>
      </c>
      <c r="H10" s="8">
        <f>G10*(1+$H$7/100)</f>
        <v>1579500</v>
      </c>
      <c r="I10" s="8">
        <f>G10*(1+$I$7/100)</f>
        <v>2106000</v>
      </c>
    </row>
    <row r="11" spans="1:9" x14ac:dyDescent="0.45">
      <c r="A11" t="s">
        <v>19</v>
      </c>
      <c r="B11" s="5">
        <v>2</v>
      </c>
      <c r="F11" s="4"/>
      <c r="G11" s="17"/>
    </row>
    <row r="12" spans="1:9" x14ac:dyDescent="0.45">
      <c r="E12" t="s">
        <v>31</v>
      </c>
      <c r="F12" s="4">
        <f>B10*F8</f>
        <v>2000000</v>
      </c>
      <c r="G12" s="18">
        <f>B10*B21</f>
        <v>748800</v>
      </c>
      <c r="H12" s="8">
        <f>G12*(1+$H$7/100)</f>
        <v>1123200</v>
      </c>
      <c r="I12" s="8">
        <f>G12*(1+$I$7/100)</f>
        <v>1497600</v>
      </c>
    </row>
    <row r="13" spans="1:9" x14ac:dyDescent="0.45">
      <c r="A13" s="6" t="s">
        <v>41</v>
      </c>
      <c r="F13" s="23">
        <f>F12/F10</f>
        <v>0.71111111111111114</v>
      </c>
      <c r="G13" s="24">
        <f t="shared" ref="G13:I13" si="0">G12/G10</f>
        <v>0.71111111111111114</v>
      </c>
      <c r="H13" s="23">
        <f t="shared" si="0"/>
        <v>0.71111111111111114</v>
      </c>
      <c r="I13" s="23">
        <f t="shared" si="0"/>
        <v>0.71111111111111114</v>
      </c>
    </row>
    <row r="14" spans="1:9" x14ac:dyDescent="0.45">
      <c r="A14" t="s">
        <v>20</v>
      </c>
      <c r="B14" s="27">
        <v>500000</v>
      </c>
      <c r="C14" t="s">
        <v>26</v>
      </c>
      <c r="E14" t="s">
        <v>32</v>
      </c>
      <c r="F14" s="4">
        <f>B11*F8</f>
        <v>125000</v>
      </c>
      <c r="G14" s="18">
        <f>B11*B21</f>
        <v>46800</v>
      </c>
      <c r="H14" s="8">
        <f>G14*(1+$H$7/100)</f>
        <v>70200</v>
      </c>
      <c r="I14" s="8">
        <f>G14*(1+$I$7/100)</f>
        <v>93600</v>
      </c>
    </row>
    <row r="15" spans="1:9" x14ac:dyDescent="0.45">
      <c r="A15" t="s">
        <v>21</v>
      </c>
      <c r="B15" s="27">
        <v>3</v>
      </c>
      <c r="C15" t="s">
        <v>27</v>
      </c>
      <c r="F15" s="23">
        <f>F14/F10</f>
        <v>4.4444444444444446E-2</v>
      </c>
      <c r="G15" s="24">
        <f t="shared" ref="G15:I15" si="1">G14/G10</f>
        <v>4.4444444444444446E-2</v>
      </c>
      <c r="H15" s="23">
        <f t="shared" si="1"/>
        <v>4.4444444444444446E-2</v>
      </c>
      <c r="I15" s="23">
        <f t="shared" si="1"/>
        <v>4.4444444444444446E-2</v>
      </c>
    </row>
    <row r="16" spans="1:9" x14ac:dyDescent="0.45">
      <c r="E16" t="s">
        <v>33</v>
      </c>
      <c r="F16" s="4">
        <f>B14</f>
        <v>500000</v>
      </c>
      <c r="G16" s="19">
        <f>B14</f>
        <v>500000</v>
      </c>
      <c r="H16" s="7">
        <f>G16</f>
        <v>500000</v>
      </c>
      <c r="I16" s="7">
        <f>H16</f>
        <v>500000</v>
      </c>
    </row>
    <row r="17" spans="1:9" x14ac:dyDescent="0.45">
      <c r="A17" s="6" t="s">
        <v>36</v>
      </c>
      <c r="E17" t="s">
        <v>29</v>
      </c>
      <c r="F17" s="4">
        <f>B15*F8</f>
        <v>187500</v>
      </c>
      <c r="G17" s="18">
        <f>B15*B21</f>
        <v>70200</v>
      </c>
      <c r="H17" s="8">
        <f>G17*(1+$H$7/100)</f>
        <v>105300</v>
      </c>
      <c r="I17" s="8">
        <f>G17*(1+$I$7/100)</f>
        <v>140400</v>
      </c>
    </row>
    <row r="18" spans="1:9" x14ac:dyDescent="0.45">
      <c r="A18" t="s">
        <v>23</v>
      </c>
      <c r="B18" s="9">
        <v>15</v>
      </c>
      <c r="F18" s="25">
        <f>(F16+F17)/F10</f>
        <v>0.24444444444444444</v>
      </c>
      <c r="G18" s="24">
        <f t="shared" ref="G18:H18" si="2">(G16+G17)/G10</f>
        <v>0.54150047483380814</v>
      </c>
      <c r="H18" s="25">
        <f t="shared" si="2"/>
        <v>0.38322253877809431</v>
      </c>
      <c r="I18" s="25">
        <f>(I16+I17)/I10</f>
        <v>0.3040835707502374</v>
      </c>
    </row>
    <row r="19" spans="1:9" x14ac:dyDescent="0.45">
      <c r="A19" t="s">
        <v>24</v>
      </c>
      <c r="B19" s="9">
        <v>30</v>
      </c>
      <c r="C19" t="s">
        <v>25</v>
      </c>
      <c r="G19" s="17"/>
    </row>
    <row r="20" spans="1:9" x14ac:dyDescent="0.45">
      <c r="B20" s="10"/>
      <c r="E20" t="s">
        <v>37</v>
      </c>
      <c r="F20" s="13">
        <f>SUM(F12:F17)</f>
        <v>2812500.7555555557</v>
      </c>
      <c r="G20" s="20">
        <f>SUM(G12:G17)</f>
        <v>1365800.7555555557</v>
      </c>
      <c r="H20" s="13">
        <f>SUM(H12:H17)</f>
        <v>1798700.7555555555</v>
      </c>
      <c r="I20" s="13">
        <f>SUM(I12:I17)</f>
        <v>2231600.7555555552</v>
      </c>
    </row>
    <row r="21" spans="1:9" ht="28.5" x14ac:dyDescent="0.45">
      <c r="A21" s="15" t="s">
        <v>30</v>
      </c>
      <c r="B21" s="11">
        <f>B18*B19*52</f>
        <v>23400</v>
      </c>
      <c r="G21" s="17"/>
    </row>
    <row r="22" spans="1:9" ht="14.65" thickBot="1" x14ac:dyDescent="0.5">
      <c r="E22" t="s">
        <v>38</v>
      </c>
      <c r="F22" s="14">
        <f>F10-F20</f>
        <v>-0.75555555569007993</v>
      </c>
      <c r="G22" s="21">
        <f>G10-G20</f>
        <v>-312800.75555555569</v>
      </c>
      <c r="H22" s="14">
        <f>H10-H20</f>
        <v>-219200.75555555546</v>
      </c>
      <c r="I22" s="14">
        <f>I10-I20</f>
        <v>-125600.75555555522</v>
      </c>
    </row>
    <row r="23" spans="1:9" ht="14.65" thickTop="1" x14ac:dyDescent="0.45">
      <c r="F23" s="23">
        <f>F22/F10</f>
        <v>-2.6864197535647288E-7</v>
      </c>
      <c r="G23" s="23">
        <f>G22/G10</f>
        <v>-0.29705674791600728</v>
      </c>
      <c r="H23" s="23">
        <f>H22/H10</f>
        <v>-0.13877857268474547</v>
      </c>
      <c r="I23" s="23">
        <f>I22/I10</f>
        <v>-5.963948506911454E-2</v>
      </c>
    </row>
  </sheetData>
  <pageMargins left="0.7" right="0.7" top="0.75" bottom="0.75" header="0.3" footer="0.3"/>
  <pageSetup paperSize="9" scale="53" fitToHeight="0" orientation="portrait" r:id="rId1"/>
  <ignoredErrors>
    <ignoredError sqref="H13:I13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>
      <selection activeCell="C28" sqref="C28"/>
    </sheetView>
  </sheetViews>
  <sheetFormatPr defaultRowHeight="14.25" outlineLevelCol="1" x14ac:dyDescent="0.45"/>
  <cols>
    <col min="1" max="1" width="13.86328125" bestFit="1" customWidth="1"/>
    <col min="2" max="2" width="12" customWidth="1"/>
    <col min="4" max="4" width="9.59765625" customWidth="1"/>
    <col min="5" max="5" width="21.59765625" customWidth="1" outlineLevel="1"/>
    <col min="6" max="6" width="19.06640625" customWidth="1" outlineLevel="1"/>
    <col min="7" max="7" width="18.86328125" bestFit="1" customWidth="1"/>
    <col min="8" max="8" width="13.33203125" bestFit="1" customWidth="1"/>
    <col min="9" max="9" width="13.6640625" customWidth="1"/>
  </cols>
  <sheetData>
    <row r="1" spans="1:9" x14ac:dyDescent="0.45">
      <c r="A1" t="s">
        <v>44</v>
      </c>
    </row>
    <row r="3" spans="1:9" x14ac:dyDescent="0.45">
      <c r="A3" t="s">
        <v>40</v>
      </c>
    </row>
    <row r="4" spans="1:9" x14ac:dyDescent="0.45">
      <c r="A4" t="s">
        <v>45</v>
      </c>
    </row>
    <row r="5" spans="1:9" x14ac:dyDescent="0.45">
      <c r="A5" t="s">
        <v>46</v>
      </c>
    </row>
    <row r="6" spans="1:9" x14ac:dyDescent="0.45">
      <c r="H6" t="str">
        <f>"Actual + "&amp;H7&amp;"%"</f>
        <v>Actual + 20%</v>
      </c>
      <c r="I6" t="str">
        <f>"Actual + "&amp;I7&amp;"%"</f>
        <v>Actual + 50%</v>
      </c>
    </row>
    <row r="7" spans="1:9" x14ac:dyDescent="0.45">
      <c r="A7" s="1" t="s">
        <v>16</v>
      </c>
      <c r="F7" s="12" t="s">
        <v>34</v>
      </c>
      <c r="G7" s="16" t="s">
        <v>35</v>
      </c>
      <c r="H7" s="26">
        <v>20</v>
      </c>
      <c r="I7" s="26">
        <v>50</v>
      </c>
    </row>
    <row r="8" spans="1:9" x14ac:dyDescent="0.45">
      <c r="A8" s="6"/>
      <c r="E8" s="1" t="s">
        <v>22</v>
      </c>
      <c r="F8" s="8">
        <f>B14/(B9-(B10+B11+B15))</f>
        <v>22875.816993464057</v>
      </c>
      <c r="G8" s="22">
        <f>B21</f>
        <v>28080</v>
      </c>
      <c r="H8" s="8">
        <f>G8*(1+$H$7/100)</f>
        <v>33696</v>
      </c>
      <c r="I8" s="8">
        <f>G8*(1+$I$7/100)</f>
        <v>42120</v>
      </c>
    </row>
    <row r="9" spans="1:9" x14ac:dyDescent="0.45">
      <c r="A9" t="s">
        <v>17</v>
      </c>
      <c r="B9" s="5">
        <v>50</v>
      </c>
      <c r="E9" s="1"/>
      <c r="F9" s="8"/>
      <c r="G9" s="22"/>
    </row>
    <row r="10" spans="1:9" x14ac:dyDescent="0.45">
      <c r="A10" t="s">
        <v>18</v>
      </c>
      <c r="B10" s="5">
        <v>31.2</v>
      </c>
      <c r="E10" t="s">
        <v>28</v>
      </c>
      <c r="F10" s="4">
        <f>F8*B9</f>
        <v>1143790.849673203</v>
      </c>
      <c r="G10" s="18">
        <f>B9*B21</f>
        <v>1404000</v>
      </c>
      <c r="H10" s="8">
        <f>G10*(1+$H$7/100)</f>
        <v>1684800</v>
      </c>
      <c r="I10" s="8">
        <f>G10*(1+$I$7/100)</f>
        <v>2106000</v>
      </c>
    </row>
    <row r="11" spans="1:9" x14ac:dyDescent="0.45">
      <c r="A11" t="s">
        <v>19</v>
      </c>
      <c r="B11" s="5">
        <v>2</v>
      </c>
      <c r="F11" s="4"/>
      <c r="G11" s="17"/>
    </row>
    <row r="12" spans="1:9" x14ac:dyDescent="0.45">
      <c r="E12" t="s">
        <v>31</v>
      </c>
      <c r="F12" s="4">
        <f>B10*F8</f>
        <v>713725.49019607855</v>
      </c>
      <c r="G12" s="18">
        <f>B10*B21</f>
        <v>876096</v>
      </c>
      <c r="H12" s="8">
        <f>G12*(1+$H$7/100)</f>
        <v>1051315.2</v>
      </c>
      <c r="I12" s="8">
        <f>G12*(1+$I$7/100)</f>
        <v>1314144</v>
      </c>
    </row>
    <row r="13" spans="1:9" x14ac:dyDescent="0.45">
      <c r="A13" s="6" t="s">
        <v>41</v>
      </c>
      <c r="F13" s="23">
        <f>F12/F10</f>
        <v>0.62399999999999989</v>
      </c>
      <c r="G13" s="24">
        <f t="shared" ref="G13:I13" si="0">G12/G10</f>
        <v>0.624</v>
      </c>
      <c r="H13" s="23">
        <f t="shared" si="0"/>
        <v>0.624</v>
      </c>
      <c r="I13" s="23">
        <f t="shared" si="0"/>
        <v>0.624</v>
      </c>
    </row>
    <row r="14" spans="1:9" x14ac:dyDescent="0.45">
      <c r="A14" t="s">
        <v>20</v>
      </c>
      <c r="B14" s="27">
        <v>350000</v>
      </c>
      <c r="C14" t="s">
        <v>26</v>
      </c>
      <c r="E14" t="s">
        <v>32</v>
      </c>
      <c r="F14" s="4">
        <f>B11*F8</f>
        <v>45751.633986928115</v>
      </c>
      <c r="G14" s="18">
        <f>B11*B21</f>
        <v>56160</v>
      </c>
      <c r="H14" s="8">
        <f>G14*(1+$H$7/100)</f>
        <v>67392</v>
      </c>
      <c r="I14" s="8">
        <f>G14*(1+$I$7/100)</f>
        <v>84240</v>
      </c>
    </row>
    <row r="15" spans="1:9" x14ac:dyDescent="0.45">
      <c r="A15" t="s">
        <v>21</v>
      </c>
      <c r="B15" s="27">
        <f>SUM(Information!B13:B17)</f>
        <v>1.5</v>
      </c>
      <c r="C15" t="s">
        <v>27</v>
      </c>
      <c r="F15" s="23">
        <f>F14/F10</f>
        <v>3.9999999999999994E-2</v>
      </c>
      <c r="G15" s="24">
        <f t="shared" ref="G15:I15" si="1">G14/G10</f>
        <v>0.04</v>
      </c>
      <c r="H15" s="23">
        <f t="shared" si="1"/>
        <v>0.04</v>
      </c>
      <c r="I15" s="23">
        <f t="shared" si="1"/>
        <v>0.04</v>
      </c>
    </row>
    <row r="16" spans="1:9" x14ac:dyDescent="0.45">
      <c r="E16" t="s">
        <v>33</v>
      </c>
      <c r="F16" s="4">
        <f>B14</f>
        <v>350000</v>
      </c>
      <c r="G16" s="19">
        <f>B14</f>
        <v>350000</v>
      </c>
      <c r="H16" s="7">
        <f>G16</f>
        <v>350000</v>
      </c>
      <c r="I16" s="7">
        <f>H16</f>
        <v>350000</v>
      </c>
    </row>
    <row r="17" spans="1:9" x14ac:dyDescent="0.45">
      <c r="A17" s="6" t="s">
        <v>36</v>
      </c>
      <c r="E17" t="s">
        <v>29</v>
      </c>
      <c r="F17" s="4">
        <f>B15*F8</f>
        <v>34313.725490196084</v>
      </c>
      <c r="G17" s="18">
        <f>B15*B21</f>
        <v>42120</v>
      </c>
      <c r="H17" s="8">
        <f>G17*(1+$H$7/100)</f>
        <v>50544</v>
      </c>
      <c r="I17" s="8">
        <f>G17*(1+$I$7/100)</f>
        <v>63180</v>
      </c>
    </row>
    <row r="18" spans="1:9" x14ac:dyDescent="0.45">
      <c r="A18" t="s">
        <v>23</v>
      </c>
      <c r="B18" s="9">
        <v>18</v>
      </c>
      <c r="F18" s="25">
        <f>(F16+F17)/F10</f>
        <v>0.33599999999999991</v>
      </c>
      <c r="G18" s="24">
        <f t="shared" ref="G18:H18" si="2">(G16+G17)/G10</f>
        <v>0.2792877492877493</v>
      </c>
      <c r="H18" s="25">
        <f t="shared" si="2"/>
        <v>0.2377397910731244</v>
      </c>
      <c r="I18" s="25">
        <f>(I16+I17)/I10</f>
        <v>0.19619183285849953</v>
      </c>
    </row>
    <row r="19" spans="1:9" x14ac:dyDescent="0.45">
      <c r="A19" t="s">
        <v>24</v>
      </c>
      <c r="B19" s="9">
        <v>30</v>
      </c>
      <c r="C19" t="s">
        <v>25</v>
      </c>
      <c r="G19" s="17"/>
    </row>
    <row r="20" spans="1:9" x14ac:dyDescent="0.45">
      <c r="B20" s="10"/>
      <c r="E20" t="s">
        <v>37</v>
      </c>
      <c r="F20" s="13">
        <f>SUM(F12:F17)</f>
        <v>1143791.5136732028</v>
      </c>
      <c r="G20" s="20">
        <f>SUM(G12:G17)</f>
        <v>1324376.6639999999</v>
      </c>
      <c r="H20" s="13">
        <f>SUM(H12:H17)</f>
        <v>1519251.8640000001</v>
      </c>
      <c r="I20" s="13">
        <f>SUM(I12:I17)</f>
        <v>1811564.6640000001</v>
      </c>
    </row>
    <row r="21" spans="1:9" ht="28.5" x14ac:dyDescent="0.45">
      <c r="A21" s="15" t="s">
        <v>30</v>
      </c>
      <c r="B21" s="11">
        <f>B18*B19*52</f>
        <v>28080</v>
      </c>
      <c r="G21" s="17"/>
    </row>
    <row r="22" spans="1:9" ht="14.65" thickBot="1" x14ac:dyDescent="0.5">
      <c r="E22" t="s">
        <v>38</v>
      </c>
      <c r="F22" s="14">
        <f>F10-F20</f>
        <v>-0.66399999987334013</v>
      </c>
      <c r="G22" s="21">
        <f>G10-G20</f>
        <v>79623.336000000127</v>
      </c>
      <c r="H22" s="14">
        <f>H10-H20</f>
        <v>165548.13599999994</v>
      </c>
      <c r="I22" s="14">
        <f>I10-I20</f>
        <v>294435.33599999989</v>
      </c>
    </row>
    <row r="23" spans="1:9" ht="14.65" thickTop="1" x14ac:dyDescent="0.45">
      <c r="F23" s="23">
        <f>F22/F10</f>
        <v>-5.805257141749772E-7</v>
      </c>
      <c r="G23" s="23">
        <f>G22/G10</f>
        <v>5.6711777777777868E-2</v>
      </c>
      <c r="H23" s="23">
        <f>H22/H10</f>
        <v>9.8259814814814786E-2</v>
      </c>
      <c r="I23" s="23">
        <f>I22/I10</f>
        <v>0.13980785185185179</v>
      </c>
    </row>
  </sheetData>
  <pageMargins left="0.7" right="0.7" top="0.75" bottom="0.75" header="0.3" footer="0.3"/>
  <pageSetup paperSize="9"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Information</vt:lpstr>
      <vt:lpstr>Scenario 1</vt:lpstr>
      <vt:lpstr>Scenario 2</vt:lpstr>
      <vt:lpstr>Scenario 3</vt:lpstr>
      <vt:lpstr>Scenario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Elton Teh</dc:creator>
  <cp:lastModifiedBy>Kate Randall</cp:lastModifiedBy>
  <cp:lastPrinted>2018-04-03T02:03:20Z</cp:lastPrinted>
  <dcterms:created xsi:type="dcterms:W3CDTF">2018-03-16T01:45:49Z</dcterms:created>
  <dcterms:modified xsi:type="dcterms:W3CDTF">2019-03-28T00:57:34Z</dcterms:modified>
</cp:coreProperties>
</file>